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<sst xmlns="http://schemas.openxmlformats.org/spreadsheetml/2006/main" count="38" uniqueCount="38">
  <si>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：</t>
    </r>
  </si>
  <si>
    <t>巴青县2026年核定优化载畜量成果转化分配表</t>
  </si>
  <si>
    <r>
      <rPr>
        <sz val="18"/>
        <color theme="1"/>
        <rFont val="方正仿宋_GB2312"/>
        <charset val="134"/>
      </rPr>
      <t>制表单位：巴青县林业和草原局</t>
    </r>
  </si>
  <si>
    <r>
      <rPr>
        <sz val="18"/>
        <color theme="1"/>
        <rFont val="方正仿宋_GB2312"/>
        <charset val="134"/>
      </rPr>
      <t>时间：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仿宋_GB2312"/>
        <charset val="134"/>
      </rPr>
      <t>年</t>
    </r>
    <r>
      <rPr>
        <sz val="18"/>
        <color theme="1"/>
        <rFont val="Times New Roman"/>
        <charset val="134"/>
      </rPr>
      <t>6</t>
    </r>
    <r>
      <rPr>
        <sz val="18"/>
        <color theme="1"/>
        <rFont val="方正仿宋_GB2312"/>
        <charset val="134"/>
      </rPr>
      <t>月</t>
    </r>
    <r>
      <rPr>
        <sz val="18"/>
        <color theme="1"/>
        <rFont val="Times New Roman"/>
        <charset val="134"/>
      </rPr>
      <t>10</t>
    </r>
    <r>
      <rPr>
        <sz val="18"/>
        <color theme="1"/>
        <rFont val="方正仿宋_GB2312"/>
        <charset val="134"/>
      </rPr>
      <t>日</t>
    </r>
  </si>
  <si>
    <r>
      <rPr>
        <b/>
        <sz val="12"/>
        <rFont val="方正仿宋_GB2312"/>
        <charset val="0"/>
      </rPr>
      <t>乡（镇）</t>
    </r>
  </si>
  <si>
    <r>
      <rPr>
        <b/>
        <sz val="12"/>
        <color theme="1"/>
        <rFont val="方正仿宋_GB2312"/>
        <charset val="134"/>
      </rPr>
      <t>载畜量基础数据</t>
    </r>
  </si>
  <si>
    <t>各因素指标值</t>
  </si>
  <si>
    <r>
      <rPr>
        <b/>
        <sz val="12"/>
        <color theme="1"/>
        <rFont val="方正仿宋_GB2312"/>
        <charset val="134"/>
      </rPr>
      <t>载畜量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2312"/>
        <charset val="134"/>
      </rPr>
      <t>提升值</t>
    </r>
  </si>
  <si>
    <r>
      <rPr>
        <b/>
        <sz val="12"/>
        <color theme="1"/>
        <rFont val="方正仿宋_GB2312"/>
        <charset val="134"/>
      </rPr>
      <t>本轮理论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2312"/>
        <charset val="134"/>
      </rPr>
      <t>载畜量</t>
    </r>
  </si>
  <si>
    <r>
      <rPr>
        <b/>
        <sz val="12"/>
        <color theme="1"/>
        <rFont val="Times New Roman"/>
        <charset val="134"/>
      </rPr>
      <t>2025</t>
    </r>
    <r>
      <rPr>
        <b/>
        <sz val="12"/>
        <color theme="1"/>
        <rFont val="方正仿宋_GB2312"/>
        <charset val="134"/>
      </rPr>
      <t>年末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方正仿宋_GB2312"/>
        <charset val="134"/>
      </rPr>
      <t>存栏数</t>
    </r>
  </si>
  <si>
    <r>
      <rPr>
        <b/>
        <sz val="12"/>
        <color theme="1"/>
        <rFont val="方正仿宋_GB2312"/>
        <charset val="134"/>
      </rPr>
      <t>理论载畜量与实际载畜量差值</t>
    </r>
  </si>
  <si>
    <r>
      <rPr>
        <b/>
        <sz val="12"/>
        <rFont val="方正仿宋_GB2312"/>
        <charset val="0"/>
      </rPr>
      <t>人口</t>
    </r>
  </si>
  <si>
    <r>
      <rPr>
        <b/>
        <sz val="12"/>
        <rFont val="方正仿宋_GB2312"/>
        <charset val="0"/>
      </rPr>
      <t>上轮理论载畜量</t>
    </r>
  </si>
  <si>
    <r>
      <rPr>
        <b/>
        <sz val="12"/>
        <color theme="1"/>
        <rFont val="方正仿宋_GB2312"/>
        <charset val="134"/>
      </rPr>
      <t>可牧业利用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2312"/>
        <charset val="134"/>
      </rPr>
      <t>天然草地面积</t>
    </r>
  </si>
  <si>
    <r>
      <rPr>
        <b/>
        <sz val="12"/>
        <color theme="1"/>
        <rFont val="方正仿宋_GB2312"/>
        <charset val="134"/>
      </rPr>
      <t>其它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2312"/>
        <charset val="134"/>
      </rPr>
      <t>草资源面积</t>
    </r>
  </si>
  <si>
    <r>
      <rPr>
        <b/>
        <sz val="12"/>
        <color theme="1"/>
        <rFont val="方正仿宋_GB2312"/>
        <charset val="134"/>
      </rPr>
      <t>人工补饲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2312"/>
        <charset val="134"/>
      </rPr>
      <t>载畜量</t>
    </r>
  </si>
  <si>
    <r>
      <rPr>
        <b/>
        <sz val="12"/>
        <color theme="1"/>
        <rFont val="方正仿宋_GB2312"/>
        <charset val="134"/>
      </rPr>
      <t>禁牧区</t>
    </r>
  </si>
  <si>
    <r>
      <rPr>
        <b/>
        <sz val="12"/>
        <color theme="1"/>
        <rFont val="方正仿宋_GB2312"/>
        <charset val="134"/>
      </rPr>
      <t>三江源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2312"/>
        <charset val="134"/>
      </rPr>
      <t>载畜量</t>
    </r>
  </si>
  <si>
    <r>
      <rPr>
        <b/>
        <sz val="12"/>
        <color theme="1"/>
        <rFont val="方正仿宋_GB2312"/>
        <charset val="134"/>
      </rPr>
      <t>综合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2312"/>
        <charset val="134"/>
      </rPr>
      <t>植被盖度</t>
    </r>
  </si>
  <si>
    <r>
      <rPr>
        <b/>
        <sz val="12"/>
        <color theme="1"/>
        <rFont val="方正仿宋_GB2312"/>
        <charset val="134"/>
      </rPr>
      <t>人均载畜量（倒数）</t>
    </r>
  </si>
  <si>
    <r>
      <rPr>
        <b/>
        <sz val="12"/>
        <color theme="1"/>
        <rFont val="方正仿宋_GB2312"/>
        <charset val="134"/>
      </rPr>
      <t>可牧业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方正仿宋_GB2312"/>
        <charset val="134"/>
      </rPr>
      <t>利用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2312"/>
        <charset val="134"/>
      </rPr>
      <t>天然草地</t>
    </r>
    <r>
      <rPr>
        <b/>
        <sz val="12"/>
        <color theme="1"/>
        <rFont val="Times New Roman"/>
        <charset val="134"/>
      </rPr>
      <t>30%</t>
    </r>
  </si>
  <si>
    <r>
      <rPr>
        <b/>
        <sz val="12"/>
        <color theme="1"/>
        <rFont val="方正仿宋_GB2312"/>
        <charset val="134"/>
      </rPr>
      <t>其它草资源面积10</t>
    </r>
    <r>
      <rPr>
        <b/>
        <sz val="12"/>
        <color theme="1"/>
        <rFont val="Times New Roman"/>
        <charset val="134"/>
      </rPr>
      <t>%</t>
    </r>
  </si>
  <si>
    <r>
      <rPr>
        <b/>
        <sz val="12"/>
        <color theme="1"/>
        <rFont val="方正仿宋_GB2312"/>
        <charset val="134"/>
      </rPr>
      <t>人工补饲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2312"/>
        <charset val="134"/>
      </rPr>
      <t>载畜量</t>
    </r>
    <r>
      <rPr>
        <b/>
        <sz val="12"/>
        <color theme="1"/>
        <rFont val="Times New Roman"/>
        <charset val="134"/>
      </rPr>
      <t>5%</t>
    </r>
  </si>
  <si>
    <r>
      <rPr>
        <b/>
        <sz val="12"/>
        <color theme="1"/>
        <rFont val="方正仿宋_GB2312"/>
        <charset val="134"/>
      </rPr>
      <t>生态责任</t>
    </r>
    <r>
      <rPr>
        <b/>
        <sz val="12"/>
        <color theme="1"/>
        <rFont val="Times New Roman"/>
        <charset val="134"/>
      </rPr>
      <t xml:space="preserve">
5%</t>
    </r>
  </si>
  <si>
    <r>
      <rPr>
        <b/>
        <sz val="12"/>
        <color theme="1"/>
        <rFont val="方正仿宋_GB2312"/>
        <charset val="134"/>
      </rPr>
      <t>三江源保护因素</t>
    </r>
    <r>
      <rPr>
        <b/>
        <sz val="12"/>
        <color theme="1"/>
        <rFont val="Times New Roman"/>
        <charset val="134"/>
      </rPr>
      <t xml:space="preserve">
8%</t>
    </r>
  </si>
  <si>
    <r>
      <rPr>
        <b/>
        <sz val="12"/>
        <color theme="1"/>
        <rFont val="方正仿宋_GB2312"/>
        <charset val="134"/>
      </rPr>
      <t>综合植被盖度</t>
    </r>
    <r>
      <rPr>
        <b/>
        <sz val="12"/>
        <color theme="1"/>
        <rFont val="Times New Roman"/>
        <charset val="134"/>
      </rPr>
      <t>22%</t>
    </r>
  </si>
  <si>
    <r>
      <rPr>
        <b/>
        <sz val="12"/>
        <color theme="1"/>
        <rFont val="方正仿宋_GB2312"/>
        <charset val="134"/>
      </rPr>
      <t>人均载畜量（倒数）</t>
    </r>
    <r>
      <rPr>
        <b/>
        <sz val="12"/>
        <color theme="1"/>
        <rFont val="Times New Roman"/>
        <charset val="134"/>
      </rPr>
      <t>20%</t>
    </r>
  </si>
  <si>
    <t>阿秀乡</t>
  </si>
  <si>
    <t>巴青乡</t>
  </si>
  <si>
    <t>本塔乡</t>
  </si>
  <si>
    <t>岗切乡</t>
  </si>
  <si>
    <t>贡日乡</t>
  </si>
  <si>
    <t>江绵乡</t>
  </si>
  <si>
    <t>拉西镇</t>
  </si>
  <si>
    <t>玛如乡</t>
  </si>
  <si>
    <t>雅安镇</t>
  </si>
  <si>
    <t>杂色镇</t>
  </si>
  <si>
    <r>
      <rPr>
        <b/>
        <sz val="12"/>
        <rFont val="方正仿宋_GB2312"/>
        <charset val="0"/>
      </rPr>
      <t>总计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</si>
</sst>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00_ "/>
    <numFmt numFmtId="179" formatCode="0.000_ "/>
    <numFmt numFmtId="180" formatCode="0.000000000_ "/>
    <numFmt numFmtId="181" formatCode="0.00000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b/>
      <sz val="24"/>
      <color rgb="FF000000"/>
      <name val="方正小标宋简体"/>
      <charset val="134"/>
    </font>
    <font>
      <sz val="18"/>
      <color theme="1"/>
      <name val="Times New Roman"/>
      <charset val="134"/>
    </font>
    <font>
      <sz val="18"/>
      <color theme="1"/>
      <name val="方正仿宋_GB2312"/>
      <charset val="134"/>
    </font>
    <font>
      <b/>
      <sz val="12"/>
      <name val="Times New Roman"/>
      <charset val="0"/>
    </font>
    <font>
      <b/>
      <sz val="12"/>
      <color theme="1"/>
      <name val="Times New Roman"/>
      <charset val="134"/>
    </font>
    <font>
      <b/>
      <sz val="12"/>
      <color theme="1"/>
      <name val="方正仿宋_GB2312"/>
      <charset val="134"/>
    </font>
    <font>
      <sz val="11"/>
      <color theme="1"/>
      <name val="宋体"/>
      <charset val="134"/>
    </font>
    <font>
      <sz val="14"/>
      <name val="方正仿宋_GB2312"/>
      <charset val="0"/>
    </font>
    <font>
      <sz val="12"/>
      <name val="Times New Roman"/>
      <charset val="0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rgb="FF000000"/>
      <name val="Times New Roman"/>
      <charset val="0"/>
    </font>
    <font>
      <b/>
      <sz val="12"/>
      <color theme="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方正仿宋_GB2312"/>
      <charset val="0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25" applyNumberFormat="0" applyAlignment="0" applyProtection="0">
      <alignment vertical="center"/>
    </xf>
    <xf numFmtId="0" fontId="26" fillId="6" borderId="26" applyNumberFormat="0" applyAlignment="0" applyProtection="0">
      <alignment vertical="center"/>
    </xf>
    <xf numFmtId="0" fontId="27" fillId="6" borderId="25" applyNumberFormat="0" applyAlignment="0" applyProtection="0">
      <alignment vertical="center"/>
    </xf>
    <xf numFmtId="0" fontId="28" fillId="7" borderId="27" applyNumberFormat="0" applyAlignment="0" applyProtection="0">
      <alignment vertical="center"/>
    </xf>
    <xf numFmtId="0" fontId="29" fillId="0" borderId="28" applyNumberFormat="0" applyFill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176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176" fontId="7" fillId="2" borderId="7" xfId="0" applyNumberFormat="1" applyFont="1" applyFill="1" applyBorder="1" applyAlignment="1">
      <alignment horizontal="center" vertic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9" xfId="0" applyNumberFormat="1" applyFont="1" applyFill="1" applyBorder="1" applyAlignment="1">
      <alignment horizontal="center" vertical="center" wrapText="1"/>
    </xf>
    <xf numFmtId="176" fontId="8" fillId="2" borderId="9" xfId="0" applyNumberFormat="1" applyFont="1" applyFill="1" applyBorder="1" applyAlignment="1">
      <alignment horizontal="center" vertical="center" wrapText="1"/>
    </xf>
    <xf numFmtId="176" fontId="8" fillId="2" borderId="9" xfId="0" applyNumberFormat="1" applyFont="1" applyFill="1" applyBorder="1" applyAlignment="1">
      <alignment horizontal="center" vertical="center"/>
    </xf>
    <xf numFmtId="176" fontId="8" fillId="2" borderId="10" xfId="0" applyNumberFormat="1" applyFont="1" applyFill="1" applyBorder="1" applyAlignment="1">
      <alignment horizontal="center" vertical="center" wrapText="1"/>
    </xf>
    <xf numFmtId="176" fontId="9" fillId="2" borderId="8" xfId="0" applyNumberFormat="1" applyFont="1" applyFill="1" applyBorder="1" applyAlignment="1">
      <alignment horizontal="center" vertical="center" wrapText="1"/>
    </xf>
    <xf numFmtId="176" fontId="9" fillId="2" borderId="9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176" fontId="8" fillId="2" borderId="12" xfId="0" applyNumberFormat="1" applyFont="1" applyFill="1" applyBorder="1" applyAlignment="1">
      <alignment horizontal="center" vertical="center" wrapText="1"/>
    </xf>
    <xf numFmtId="176" fontId="8" fillId="2" borderId="13" xfId="0" applyNumberFormat="1" applyFont="1" applyFill="1" applyBorder="1" applyAlignment="1">
      <alignment horizontal="center" vertical="center"/>
    </xf>
    <xf numFmtId="176" fontId="8" fillId="2" borderId="1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58" fontId="1" fillId="0" borderId="0" xfId="0" applyNumberFormat="1" applyFont="1" applyFill="1" applyAlignment="1">
      <alignment vertical="center"/>
    </xf>
    <xf numFmtId="176" fontId="11" fillId="0" borderId="14" xfId="0" applyNumberFormat="1" applyFont="1" applyFill="1" applyBorder="1" applyAlignment="1">
      <alignment horizontal="center" vertical="center" wrapText="1"/>
    </xf>
    <xf numFmtId="177" fontId="12" fillId="0" borderId="8" xfId="0" applyNumberFormat="1" applyFont="1" applyFill="1" applyBorder="1" applyAlignment="1">
      <alignment horizontal="center" vertical="center" wrapText="1"/>
    </xf>
    <xf numFmtId="176" fontId="12" fillId="0" borderId="9" xfId="0" applyNumberFormat="1" applyFont="1" applyFill="1" applyBorder="1" applyAlignment="1">
      <alignment horizontal="center" vertical="center" wrapText="1"/>
    </xf>
    <xf numFmtId="176" fontId="13" fillId="0" borderId="9" xfId="0" applyNumberFormat="1" applyFont="1" applyFill="1" applyBorder="1" applyAlignment="1">
      <alignment horizontal="center" vertical="center"/>
    </xf>
    <xf numFmtId="176" fontId="12" fillId="0" borderId="9" xfId="0" applyNumberFormat="1" applyFont="1" applyFill="1" applyBorder="1" applyAlignment="1">
      <alignment horizontal="center" vertical="center"/>
    </xf>
    <xf numFmtId="10" fontId="13" fillId="0" borderId="9" xfId="0" applyNumberFormat="1" applyFont="1" applyFill="1" applyBorder="1" applyAlignment="1">
      <alignment horizontal="center" vertical="center"/>
    </xf>
    <xf numFmtId="178" fontId="13" fillId="0" borderId="10" xfId="0" applyNumberFormat="1" applyFont="1" applyFill="1" applyBorder="1" applyAlignment="1">
      <alignment horizontal="center" vertical="center"/>
    </xf>
    <xf numFmtId="178" fontId="13" fillId="0" borderId="8" xfId="0" applyNumberFormat="1" applyFont="1" applyFill="1" applyBorder="1" applyAlignment="1">
      <alignment horizontal="center" vertical="center"/>
    </xf>
    <xf numFmtId="178" fontId="13" fillId="0" borderId="9" xfId="0" applyNumberFormat="1" applyFont="1" applyFill="1" applyBorder="1" applyAlignment="1">
      <alignment horizontal="center" vertical="center"/>
    </xf>
    <xf numFmtId="178" fontId="13" fillId="0" borderId="11" xfId="0" applyNumberFormat="1" applyFont="1" applyFill="1" applyBorder="1" applyAlignment="1">
      <alignment horizontal="center" vertical="center"/>
    </xf>
    <xf numFmtId="179" fontId="13" fillId="0" borderId="15" xfId="0" applyNumberFormat="1" applyFont="1" applyFill="1" applyBorder="1" applyAlignment="1">
      <alignment horizontal="center" vertical="center"/>
    </xf>
    <xf numFmtId="176" fontId="13" fillId="0" borderId="16" xfId="0" applyNumberFormat="1" applyFont="1" applyFill="1" applyBorder="1" applyAlignment="1">
      <alignment horizontal="center" vertical="center"/>
    </xf>
    <xf numFmtId="180" fontId="1" fillId="0" borderId="0" xfId="0" applyNumberFormat="1" applyFont="1" applyFill="1" applyAlignment="1">
      <alignment vertical="center"/>
    </xf>
    <xf numFmtId="176" fontId="11" fillId="0" borderId="17" xfId="0" applyNumberFormat="1" applyFont="1" applyFill="1" applyBorder="1" applyAlignment="1">
      <alignment horizontal="center" vertical="center" wrapText="1"/>
    </xf>
    <xf numFmtId="178" fontId="12" fillId="0" borderId="9" xfId="0" applyNumberFormat="1" applyFont="1" applyFill="1" applyBorder="1" applyAlignment="1">
      <alignment horizontal="center" vertical="center" wrapText="1"/>
    </xf>
    <xf numFmtId="176" fontId="13" fillId="0" borderId="15" xfId="0" applyNumberFormat="1" applyFont="1" applyFill="1" applyBorder="1" applyAlignment="1">
      <alignment horizontal="center" vertical="center"/>
    </xf>
    <xf numFmtId="178" fontId="13" fillId="0" borderId="16" xfId="0" applyNumberFormat="1" applyFont="1" applyFill="1" applyBorder="1" applyAlignment="1">
      <alignment horizontal="center" vertical="center"/>
    </xf>
    <xf numFmtId="178" fontId="13" fillId="0" borderId="15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81" fontId="1" fillId="0" borderId="0" xfId="0" applyNumberFormat="1" applyFont="1" applyFill="1" applyAlignment="1">
      <alignment vertical="center"/>
    </xf>
    <xf numFmtId="176" fontId="7" fillId="0" borderId="7" xfId="0" applyNumberFormat="1" applyFont="1" applyFill="1" applyBorder="1" applyAlignment="1">
      <alignment horizontal="center" vertical="center" wrapText="1"/>
    </xf>
    <xf numFmtId="176" fontId="7" fillId="0" borderId="18" xfId="0" applyNumberFormat="1" applyFont="1" applyFill="1" applyBorder="1" applyAlignment="1">
      <alignment horizontal="center" vertical="center" wrapText="1"/>
    </xf>
    <xf numFmtId="176" fontId="7" fillId="0" borderId="13" xfId="0" applyNumberFormat="1" applyFont="1" applyFill="1" applyBorder="1" applyAlignment="1">
      <alignment horizontal="center" vertical="center" wrapText="1"/>
    </xf>
    <xf numFmtId="176" fontId="7" fillId="0" borderId="13" xfId="0" applyNumberFormat="1" applyFont="1" applyFill="1" applyBorder="1" applyAlignment="1">
      <alignment horizontal="center" vertical="center"/>
    </xf>
    <xf numFmtId="176" fontId="14" fillId="0" borderId="13" xfId="0" applyNumberFormat="1" applyFont="1" applyFill="1" applyBorder="1" applyAlignment="1">
      <alignment horizontal="center" vertical="center" wrapText="1"/>
    </xf>
    <xf numFmtId="176" fontId="15" fillId="0" borderId="13" xfId="0" applyNumberFormat="1" applyFont="1" applyFill="1" applyBorder="1" applyAlignment="1">
      <alignment horizontal="center" vertical="center"/>
    </xf>
    <xf numFmtId="176" fontId="16" fillId="3" borderId="13" xfId="0" applyNumberFormat="1" applyFont="1" applyFill="1" applyBorder="1" applyAlignment="1">
      <alignment horizontal="center" vertical="center"/>
    </xf>
    <xf numFmtId="178" fontId="8" fillId="0" borderId="19" xfId="0" applyNumberFormat="1" applyFont="1" applyFill="1" applyBorder="1" applyAlignment="1">
      <alignment horizontal="center" vertical="center"/>
    </xf>
    <xf numFmtId="178" fontId="8" fillId="0" borderId="18" xfId="0" applyNumberFormat="1" applyFont="1" applyFill="1" applyBorder="1" applyAlignment="1">
      <alignment horizontal="center" vertical="center"/>
    </xf>
    <xf numFmtId="178" fontId="8" fillId="0" borderId="13" xfId="0" applyNumberFormat="1" applyFont="1" applyFill="1" applyBorder="1" applyAlignment="1">
      <alignment horizontal="center" vertical="center"/>
    </xf>
    <xf numFmtId="178" fontId="8" fillId="0" borderId="20" xfId="0" applyNumberFormat="1" applyFont="1" applyFill="1" applyBorder="1" applyAlignment="1">
      <alignment horizontal="center" vertical="center"/>
    </xf>
    <xf numFmtId="176" fontId="8" fillId="0" borderId="21" xfId="0" applyNumberFormat="1" applyFont="1" applyFill="1" applyBorder="1" applyAlignment="1">
      <alignment horizontal="center" vertical="center"/>
    </xf>
    <xf numFmtId="179" fontId="8" fillId="0" borderId="13" xfId="0" applyNumberFormat="1" applyFont="1" applyFill="1" applyBorder="1" applyAlignment="1">
      <alignment horizontal="center" vertical="center"/>
    </xf>
    <xf numFmtId="176" fontId="8" fillId="0" borderId="1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7"/>
  <sheetViews>
    <sheetView tabSelected="1" zoomScale="55" zoomScaleNormal="55" workbookViewId="0">
      <selection activeCell="AB13" sqref="AB13"/>
    </sheetView>
  </sheetViews>
  <sheetFormatPr defaultColWidth="8.725" defaultRowHeight="15"/>
  <cols>
    <col min="1" max="1" width="10.5333333333333" style="1" customWidth="1"/>
    <col min="2" max="2" width="10.175" style="1" customWidth="1"/>
    <col min="3" max="3" width="13.925" style="1" customWidth="1"/>
    <col min="4" max="8" width="12.3166666666667" style="1" customWidth="1"/>
    <col min="9" max="9" width="11.7833333333333" style="1" customWidth="1"/>
    <col min="10" max="10" width="12.3166666666667" style="1" customWidth="1"/>
    <col min="11" max="11" width="10" style="1" customWidth="1"/>
    <col min="12" max="17" width="11.2416666666667" style="1" customWidth="1"/>
    <col min="18" max="18" width="11.9583333333333" style="1" customWidth="1"/>
    <col min="19" max="19" width="14.1" style="1" customWidth="1"/>
    <col min="20" max="20" width="11.3666666666667" style="1" customWidth="1"/>
    <col min="21" max="21" width="11.425" style="1" customWidth="1"/>
    <col min="22" max="22" width="11.125" style="1"/>
    <col min="23" max="24" width="12.8166666666667" style="1"/>
    <col min="25" max="25" width="11.25" style="1"/>
    <col min="26" max="27" width="12" style="1"/>
    <col min="28" max="28" width="12.625" style="1"/>
    <col min="29" max="29" width="11.125" style="1"/>
    <col min="30" max="30" width="8.725" style="1"/>
    <col min="31" max="31" width="11.125" style="1"/>
    <col min="32" max="32" width="15.875" style="1"/>
    <col min="33" max="16384" width="8.725" style="1"/>
  </cols>
  <sheetData>
    <row r="1" s="1" customFormat="1" ht="40" customHeight="1" spans="1:33">
      <c r="A1" s="2" t="s">
        <v>0</v>
      </c>
      <c r="B1" s="3"/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1" ht="54" customHeight="1" spans="1:3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1" customFormat="1" ht="32" customHeight="1" spans="1:3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4"/>
      <c r="M3" s="4"/>
      <c r="N3" s="4"/>
      <c r="O3" s="4"/>
      <c r="P3" s="4"/>
      <c r="Q3" s="8"/>
      <c r="R3" s="9" t="s">
        <v>3</v>
      </c>
      <c r="S3" s="7"/>
      <c r="T3" s="7"/>
      <c r="U3" s="7"/>
    </row>
    <row r="4" s="1" customFormat="1" ht="44" customHeight="1" spans="1:33">
      <c r="A4" s="10" t="s">
        <v>4</v>
      </c>
      <c r="B4" s="11" t="s">
        <v>5</v>
      </c>
      <c r="C4" s="12"/>
      <c r="D4" s="12"/>
      <c r="E4" s="12"/>
      <c r="F4" s="12"/>
      <c r="G4" s="12"/>
      <c r="H4" s="12"/>
      <c r="I4" s="12"/>
      <c r="J4" s="12"/>
      <c r="K4" s="13" t="s">
        <v>6</v>
      </c>
      <c r="L4" s="14"/>
      <c r="M4" s="14"/>
      <c r="N4" s="14"/>
      <c r="O4" s="14"/>
      <c r="P4" s="14"/>
      <c r="Q4" s="15"/>
      <c r="R4" s="16" t="s">
        <v>7</v>
      </c>
      <c r="S4" s="17" t="s">
        <v>8</v>
      </c>
      <c r="T4" s="17" t="s">
        <v>9</v>
      </c>
      <c r="U4" s="17" t="s">
        <v>10</v>
      </c>
    </row>
    <row r="5" s="1" customFormat="1" ht="92" customHeight="1" spans="1:33">
      <c r="A5" s="18"/>
      <c r="B5" s="19" t="s">
        <v>11</v>
      </c>
      <c r="C5" s="20" t="s">
        <v>12</v>
      </c>
      <c r="D5" s="21" t="s">
        <v>13</v>
      </c>
      <c r="E5" s="21" t="s">
        <v>14</v>
      </c>
      <c r="F5" s="21" t="s">
        <v>15</v>
      </c>
      <c r="G5" s="22" t="s">
        <v>16</v>
      </c>
      <c r="H5" s="21" t="s">
        <v>17</v>
      </c>
      <c r="I5" s="21" t="s">
        <v>18</v>
      </c>
      <c r="J5" s="23" t="s">
        <v>19</v>
      </c>
      <c r="K5" s="24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25</v>
      </c>
      <c r="Q5" s="26" t="s">
        <v>26</v>
      </c>
      <c r="R5" s="27"/>
      <c r="S5" s="28"/>
      <c r="T5" s="28"/>
      <c r="U5" s="29"/>
      <c r="V5" s="30"/>
      <c r="W5" s="30"/>
      <c r="X5" s="30"/>
      <c r="Y5" s="30"/>
      <c r="Z5" s="30"/>
      <c r="AB5" s="31"/>
      <c r="AE5" s="32"/>
    </row>
    <row r="6" s="1" customFormat="1" ht="47" customHeight="1" spans="1:33">
      <c r="A6" s="33" t="s">
        <v>27</v>
      </c>
      <c r="B6" s="34">
        <v>3009</v>
      </c>
      <c r="C6" s="35">
        <v>32715</v>
      </c>
      <c r="D6" s="36">
        <v>247636.771973855</v>
      </c>
      <c r="E6" s="36">
        <v>20051.87983</v>
      </c>
      <c r="F6" s="37">
        <v>7228.42</v>
      </c>
      <c r="G6" s="36">
        <v>196462.35</v>
      </c>
      <c r="H6" s="36"/>
      <c r="I6" s="38">
        <v>0.8463</v>
      </c>
      <c r="J6" s="39">
        <f t="shared" ref="J6:J15" si="0">B6/C6</f>
        <v>0.0919761577258138</v>
      </c>
      <c r="K6" s="40">
        <f t="shared" ref="K6:K15" si="1">D6/D$16*0.3</f>
        <v>0.00744703439268592</v>
      </c>
      <c r="L6" s="41">
        <f t="shared" ref="L6:L15" si="2">E6/E$16*0.1</f>
        <v>0.00196346556629321</v>
      </c>
      <c r="M6" s="41">
        <f t="shared" ref="M6:M15" si="3">F6/F$16*0.05</f>
        <v>0.00234619428372007</v>
      </c>
      <c r="N6" s="41">
        <f t="shared" ref="N6:N15" si="4">G6/G$16*0.05</f>
        <v>0.00341357827911529</v>
      </c>
      <c r="O6" s="41">
        <f t="shared" ref="O6:O15" si="5">H6/H$16*0.08</f>
        <v>0</v>
      </c>
      <c r="P6" s="41">
        <f t="shared" ref="P6:P15" si="6">I6/I$16*0.22</f>
        <v>0.0221023765996344</v>
      </c>
      <c r="Q6" s="42">
        <f t="shared" ref="Q6:Q15" si="7">J6/J$16*0.2</f>
        <v>0.0256888215809365</v>
      </c>
      <c r="R6" s="43">
        <f t="shared" ref="R6:R15" si="8">(K6+L6+M6+N6+P6+O6+Q6)*$R$16</f>
        <v>19830.4249623755</v>
      </c>
      <c r="S6" s="44">
        <v>52545.7237422057</v>
      </c>
      <c r="T6" s="44">
        <v>52414.8</v>
      </c>
      <c r="U6" s="44">
        <f t="shared" ref="U6:U16" si="9">S6-T6</f>
        <v>130.923742205698</v>
      </c>
      <c r="AC6" s="5"/>
      <c r="AD6" s="1"/>
      <c r="AE6" s="1"/>
      <c r="AF6" s="45"/>
      <c r="AG6" s="31"/>
    </row>
    <row r="7" s="1" customFormat="1" ht="47" customHeight="1" spans="1:33">
      <c r="A7" s="46" t="s">
        <v>28</v>
      </c>
      <c r="B7" s="34">
        <v>2958</v>
      </c>
      <c r="C7" s="47">
        <v>33363.4</v>
      </c>
      <c r="D7" s="36">
        <v>183853.741585513</v>
      </c>
      <c r="E7" s="36">
        <v>28096.71868</v>
      </c>
      <c r="F7" s="37">
        <v>24648.03</v>
      </c>
      <c r="G7" s="36">
        <v>199495.94</v>
      </c>
      <c r="H7" s="36"/>
      <c r="I7" s="38">
        <v>0.8455</v>
      </c>
      <c r="J7" s="39">
        <f t="shared" si="0"/>
        <v>0.088660028654154</v>
      </c>
      <c r="K7" s="40">
        <f t="shared" si="1"/>
        <v>0.00552892498920095</v>
      </c>
      <c r="L7" s="41">
        <f t="shared" si="2"/>
        <v>0.00275121036639522</v>
      </c>
      <c r="M7" s="41">
        <f t="shared" si="3"/>
        <v>0.00800023616377588</v>
      </c>
      <c r="N7" s="41">
        <f t="shared" si="4"/>
        <v>0.00346628759940868</v>
      </c>
      <c r="O7" s="41">
        <f t="shared" si="5"/>
        <v>0</v>
      </c>
      <c r="P7" s="41">
        <f t="shared" si="6"/>
        <v>0.0220814834160355</v>
      </c>
      <c r="Q7" s="42">
        <f t="shared" si="7"/>
        <v>0.0247626310314772</v>
      </c>
      <c r="R7" s="48">
        <f t="shared" si="8"/>
        <v>20973.5148124945</v>
      </c>
      <c r="S7" s="49">
        <v>54336.8316649008</v>
      </c>
      <c r="T7" s="36">
        <v>50175.6</v>
      </c>
      <c r="U7" s="36">
        <f t="shared" si="9"/>
        <v>4161.2316649008</v>
      </c>
      <c r="AA7" s="31"/>
      <c r="AB7" s="1"/>
      <c r="AC7" s="5"/>
      <c r="AD7" s="1"/>
      <c r="AE7" s="1"/>
      <c r="AF7" s="45"/>
      <c r="AG7" s="31"/>
    </row>
    <row r="8" s="1" customFormat="1" ht="47" customHeight="1" spans="1:33">
      <c r="A8" s="46" t="s">
        <v>29</v>
      </c>
      <c r="B8" s="34">
        <v>5834</v>
      </c>
      <c r="C8" s="35">
        <v>64372.5</v>
      </c>
      <c r="D8" s="36">
        <v>774819.583502636</v>
      </c>
      <c r="E8" s="36">
        <v>38453.32541</v>
      </c>
      <c r="F8" s="37">
        <v>19589.53</v>
      </c>
      <c r="G8" s="36">
        <v>255754.37</v>
      </c>
      <c r="H8" s="36"/>
      <c r="I8" s="38">
        <v>0.8384</v>
      </c>
      <c r="J8" s="39">
        <f t="shared" si="0"/>
        <v>0.0906287622820304</v>
      </c>
      <c r="K8" s="40">
        <f t="shared" si="1"/>
        <v>0.0233006917368472</v>
      </c>
      <c r="L8" s="41">
        <f t="shared" si="2"/>
        <v>0.00376532180484361</v>
      </c>
      <c r="M8" s="41">
        <f t="shared" si="3"/>
        <v>0.00635835262848075</v>
      </c>
      <c r="N8" s="41">
        <f t="shared" si="4"/>
        <v>0.00444379069180846</v>
      </c>
      <c r="O8" s="41">
        <f t="shared" si="5"/>
        <v>0</v>
      </c>
      <c r="P8" s="41">
        <f t="shared" si="6"/>
        <v>0.0218960564115957</v>
      </c>
      <c r="Q8" s="42">
        <f t="shared" si="7"/>
        <v>0.0253124957807492</v>
      </c>
      <c r="R8" s="48">
        <f t="shared" si="8"/>
        <v>26795.8685864008</v>
      </c>
      <c r="S8" s="44">
        <v>91168.4101302754</v>
      </c>
      <c r="T8" s="36">
        <v>40709.2</v>
      </c>
      <c r="U8" s="36">
        <f t="shared" si="9"/>
        <v>50459.2101302754</v>
      </c>
      <c r="AC8" s="5"/>
      <c r="AD8" s="1"/>
      <c r="AE8" s="1"/>
      <c r="AF8" s="45"/>
      <c r="AG8" s="31"/>
    </row>
    <row r="9" s="1" customFormat="1" ht="47" customHeight="1" spans="1:33">
      <c r="A9" s="46" t="s">
        <v>30</v>
      </c>
      <c r="B9" s="34">
        <v>5244</v>
      </c>
      <c r="C9" s="35">
        <v>82216.8</v>
      </c>
      <c r="D9" s="36">
        <v>1004835.27965408</v>
      </c>
      <c r="E9" s="36">
        <v>44891.91999</v>
      </c>
      <c r="F9" s="37">
        <v>13290.02</v>
      </c>
      <c r="G9" s="36">
        <v>252888.04</v>
      </c>
      <c r="H9" s="36">
        <v>115081.359326916</v>
      </c>
      <c r="I9" s="38">
        <v>0.831</v>
      </c>
      <c r="J9" s="39">
        <f t="shared" si="0"/>
        <v>0.0637825845812535</v>
      </c>
      <c r="K9" s="40">
        <f t="shared" si="1"/>
        <v>0.0302178179230916</v>
      </c>
      <c r="L9" s="41">
        <f t="shared" si="2"/>
        <v>0.00439578432807488</v>
      </c>
      <c r="M9" s="41">
        <f t="shared" si="3"/>
        <v>0.0043136631455457</v>
      </c>
      <c r="N9" s="41">
        <f t="shared" si="4"/>
        <v>0.00439398755228185</v>
      </c>
      <c r="O9" s="41">
        <f t="shared" si="5"/>
        <v>0.0320000000000001</v>
      </c>
      <c r="P9" s="41">
        <f t="shared" si="6"/>
        <v>0.0217027944633063</v>
      </c>
      <c r="Q9" s="42">
        <f t="shared" si="7"/>
        <v>0.0178143931622288</v>
      </c>
      <c r="R9" s="50">
        <f t="shared" si="8"/>
        <v>36169.6614326886</v>
      </c>
      <c r="S9" s="49">
        <v>118386.463628554</v>
      </c>
      <c r="T9" s="36">
        <v>118098.7</v>
      </c>
      <c r="U9" s="36">
        <f t="shared" si="9"/>
        <v>287.763628554007</v>
      </c>
      <c r="Z9" s="51"/>
      <c r="AA9" s="30"/>
      <c r="AB9" s="1"/>
      <c r="AC9" s="5"/>
      <c r="AD9" s="1"/>
      <c r="AE9" s="1"/>
      <c r="AF9" s="45"/>
      <c r="AG9" s="31"/>
    </row>
    <row r="10" s="1" customFormat="1" ht="47" customHeight="1" spans="1:33">
      <c r="A10" s="46" t="s">
        <v>31</v>
      </c>
      <c r="B10" s="34">
        <v>2277</v>
      </c>
      <c r="C10" s="35">
        <v>48955.3</v>
      </c>
      <c r="D10" s="36">
        <v>1155307.21141292</v>
      </c>
      <c r="E10" s="36">
        <v>46968.18871</v>
      </c>
      <c r="F10" s="37">
        <v>4546.69</v>
      </c>
      <c r="G10" s="36">
        <v>115044.9</v>
      </c>
      <c r="H10" s="36">
        <v>48909.5777139391</v>
      </c>
      <c r="I10" s="38">
        <v>0.8334</v>
      </c>
      <c r="J10" s="39">
        <f t="shared" si="0"/>
        <v>0.0465118179236977</v>
      </c>
      <c r="K10" s="40">
        <f t="shared" si="1"/>
        <v>0.0347428714602144</v>
      </c>
      <c r="L10" s="41">
        <f t="shared" si="2"/>
        <v>0.00459909105904743</v>
      </c>
      <c r="M10" s="41">
        <f t="shared" si="3"/>
        <v>0.00147576069014352</v>
      </c>
      <c r="N10" s="41">
        <f t="shared" si="4"/>
        <v>0.00199893145818011</v>
      </c>
      <c r="O10" s="41">
        <f t="shared" si="5"/>
        <v>0.0136</v>
      </c>
      <c r="P10" s="41">
        <f t="shared" si="6"/>
        <v>0.0217654740141029</v>
      </c>
      <c r="Q10" s="42">
        <f t="shared" si="7"/>
        <v>0.0129906904309783</v>
      </c>
      <c r="R10" s="48">
        <f t="shared" si="8"/>
        <v>28715.9071707242</v>
      </c>
      <c r="S10" s="49">
        <v>77671.043790033</v>
      </c>
      <c r="T10" s="36">
        <v>26050.6</v>
      </c>
      <c r="U10" s="36">
        <f t="shared" si="9"/>
        <v>51620.443790033</v>
      </c>
      <c r="AA10" s="31"/>
      <c r="AB10" s="1"/>
      <c r="AC10" s="5"/>
      <c r="AD10" s="1"/>
      <c r="AE10" s="1"/>
      <c r="AF10" s="45"/>
      <c r="AG10" s="31"/>
    </row>
    <row r="11" s="1" customFormat="1" ht="47" customHeight="1" spans="1:33">
      <c r="A11" s="46" t="s">
        <v>32</v>
      </c>
      <c r="B11" s="34">
        <v>8144</v>
      </c>
      <c r="C11" s="35">
        <v>163453.6</v>
      </c>
      <c r="D11" s="36">
        <v>2731725.10791875</v>
      </c>
      <c r="E11" s="36">
        <v>244515.2998</v>
      </c>
      <c r="F11" s="37">
        <v>17686.82</v>
      </c>
      <c r="G11" s="36">
        <v>387832.62</v>
      </c>
      <c r="H11" s="36">
        <v>37401.4417812476</v>
      </c>
      <c r="I11" s="38">
        <v>0.8294</v>
      </c>
      <c r="J11" s="39">
        <f t="shared" si="0"/>
        <v>0.0498245373610615</v>
      </c>
      <c r="K11" s="40">
        <f t="shared" si="1"/>
        <v>0.0821495558510284</v>
      </c>
      <c r="L11" s="41">
        <f t="shared" si="2"/>
        <v>0.0239427612602624</v>
      </c>
      <c r="M11" s="41">
        <f t="shared" si="3"/>
        <v>0.00574077266971009</v>
      </c>
      <c r="N11" s="41">
        <f t="shared" si="4"/>
        <v>0.00673868050323319</v>
      </c>
      <c r="O11" s="41">
        <f t="shared" si="5"/>
        <v>0.0104</v>
      </c>
      <c r="P11" s="41">
        <f t="shared" si="6"/>
        <v>0.0216610080961086</v>
      </c>
      <c r="Q11" s="42">
        <f t="shared" si="7"/>
        <v>0.0139159286740002</v>
      </c>
      <c r="R11" s="48">
        <f t="shared" si="8"/>
        <v>51826.4702443399</v>
      </c>
      <c r="S11" s="44">
        <v>215280.076752541</v>
      </c>
      <c r="T11" s="36">
        <v>150834.5</v>
      </c>
      <c r="U11" s="36">
        <f t="shared" si="9"/>
        <v>64445.576752541</v>
      </c>
      <c r="Z11" s="5"/>
      <c r="AC11" s="5"/>
      <c r="AD11" s="1"/>
      <c r="AE11" s="1"/>
      <c r="AF11" s="45"/>
      <c r="AG11" s="31"/>
    </row>
    <row r="12" s="1" customFormat="1" ht="47" customHeight="1" spans="1:33">
      <c r="A12" s="46" t="s">
        <v>33</v>
      </c>
      <c r="B12" s="34">
        <v>9112</v>
      </c>
      <c r="C12" s="35">
        <v>113780.6</v>
      </c>
      <c r="D12" s="36">
        <v>665938.939460814</v>
      </c>
      <c r="E12" s="36">
        <v>223940.1682</v>
      </c>
      <c r="F12" s="37">
        <v>10753.8</v>
      </c>
      <c r="G12" s="36">
        <v>474764.46</v>
      </c>
      <c r="H12" s="36"/>
      <c r="I12" s="38">
        <v>0.8503</v>
      </c>
      <c r="J12" s="39">
        <f t="shared" si="0"/>
        <v>0.0800839510426206</v>
      </c>
      <c r="K12" s="40">
        <f t="shared" si="1"/>
        <v>0.0200263884319937</v>
      </c>
      <c r="L12" s="41">
        <f t="shared" si="2"/>
        <v>0.0219280592592006</v>
      </c>
      <c r="M12" s="41">
        <f t="shared" si="3"/>
        <v>0.00349045906135351</v>
      </c>
      <c r="N12" s="41">
        <f t="shared" si="4"/>
        <v>0.00824914111203445</v>
      </c>
      <c r="O12" s="41">
        <f t="shared" si="5"/>
        <v>0</v>
      </c>
      <c r="P12" s="41">
        <f t="shared" si="6"/>
        <v>0.0222068425176286</v>
      </c>
      <c r="Q12" s="42">
        <f t="shared" si="7"/>
        <v>0.0223673436757725</v>
      </c>
      <c r="R12" s="50">
        <f t="shared" si="8"/>
        <v>30950.6880943644</v>
      </c>
      <c r="S12" s="44">
        <v>144731.180756791</v>
      </c>
      <c r="T12" s="36">
        <v>77048.3</v>
      </c>
      <c r="U12" s="36">
        <f t="shared" si="9"/>
        <v>67682.880756791</v>
      </c>
      <c r="Y12" s="52"/>
      <c r="AC12" s="5"/>
      <c r="AD12" s="1"/>
      <c r="AE12" s="1"/>
      <c r="AF12" s="45"/>
      <c r="AG12" s="31"/>
    </row>
    <row r="13" s="1" customFormat="1" ht="47" customHeight="1" spans="1:33">
      <c r="A13" s="46" t="s">
        <v>34</v>
      </c>
      <c r="B13" s="34">
        <v>8201</v>
      </c>
      <c r="C13" s="35">
        <v>130916.3</v>
      </c>
      <c r="D13" s="36">
        <v>1396665.62948641</v>
      </c>
      <c r="E13" s="36">
        <v>110774.7825</v>
      </c>
      <c r="F13" s="37">
        <v>11930.15</v>
      </c>
      <c r="G13" s="36">
        <v>392968.01</v>
      </c>
      <c r="H13" s="36">
        <v>86311.0194951867</v>
      </c>
      <c r="I13" s="38">
        <v>0.8416</v>
      </c>
      <c r="J13" s="39">
        <f t="shared" si="0"/>
        <v>0.0626430780582708</v>
      </c>
      <c r="K13" s="40">
        <f t="shared" si="1"/>
        <v>0.0420011006239644</v>
      </c>
      <c r="L13" s="41">
        <f t="shared" si="2"/>
        <v>0.0108469865616769</v>
      </c>
      <c r="M13" s="41">
        <f t="shared" si="3"/>
        <v>0.00387227772236851</v>
      </c>
      <c r="N13" s="41">
        <f t="shared" si="4"/>
        <v>0.00682790907938931</v>
      </c>
      <c r="O13" s="41">
        <f t="shared" si="5"/>
        <v>0.024</v>
      </c>
      <c r="P13" s="41">
        <f t="shared" si="6"/>
        <v>0.0219796291459911</v>
      </c>
      <c r="Q13" s="42">
        <f t="shared" si="7"/>
        <v>0.0174961304680371</v>
      </c>
      <c r="R13" s="48">
        <f t="shared" si="8"/>
        <v>40007.6513247003</v>
      </c>
      <c r="S13" s="44">
        <v>170923.95</v>
      </c>
      <c r="T13" s="36">
        <v>147968.7</v>
      </c>
      <c r="U13" s="36">
        <f t="shared" si="9"/>
        <v>22955.25</v>
      </c>
      <c r="AC13" s="5"/>
      <c r="AD13" s="1"/>
      <c r="AE13" s="1"/>
      <c r="AF13" s="45"/>
      <c r="AG13" s="31"/>
    </row>
    <row r="14" s="1" customFormat="1" ht="47" customHeight="1" spans="1:33">
      <c r="A14" s="46" t="s">
        <v>35</v>
      </c>
      <c r="B14" s="34">
        <v>6398</v>
      </c>
      <c r="C14" s="35">
        <v>101149.9</v>
      </c>
      <c r="D14" s="36">
        <v>781076.852308133</v>
      </c>
      <c r="E14" s="36">
        <v>177632.3851</v>
      </c>
      <c r="F14" s="37">
        <v>19611.05</v>
      </c>
      <c r="G14" s="36">
        <v>253872.08</v>
      </c>
      <c r="H14" s="36"/>
      <c r="I14" s="38">
        <v>0.8516</v>
      </c>
      <c r="J14" s="39">
        <f t="shared" si="0"/>
        <v>0.0632526576892315</v>
      </c>
      <c r="K14" s="40">
        <f t="shared" si="1"/>
        <v>0.0234888628861777</v>
      </c>
      <c r="L14" s="41">
        <f t="shared" si="2"/>
        <v>0.0173936346397097</v>
      </c>
      <c r="M14" s="41">
        <f t="shared" si="3"/>
        <v>0.00636533757138469</v>
      </c>
      <c r="N14" s="41">
        <f t="shared" si="4"/>
        <v>0.00441108547241657</v>
      </c>
      <c r="O14" s="41">
        <f t="shared" si="5"/>
        <v>0</v>
      </c>
      <c r="P14" s="41">
        <f t="shared" si="6"/>
        <v>0.0222407939409768</v>
      </c>
      <c r="Q14" s="42">
        <f t="shared" si="7"/>
        <v>0.0176663852684801</v>
      </c>
      <c r="R14" s="48">
        <f t="shared" si="8"/>
        <v>28839.7753500847</v>
      </c>
      <c r="S14" s="49">
        <v>129989.680612223</v>
      </c>
      <c r="T14" s="36">
        <v>43269.2</v>
      </c>
      <c r="U14" s="36">
        <f t="shared" si="9"/>
        <v>86720.480612223</v>
      </c>
      <c r="AA14" s="31"/>
      <c r="AB14" s="31"/>
      <c r="AC14" s="5"/>
      <c r="AD14" s="1"/>
      <c r="AE14" s="1"/>
      <c r="AF14" s="45"/>
      <c r="AG14" s="31"/>
    </row>
    <row r="15" s="1" customFormat="1" ht="47" customHeight="1" spans="1:33">
      <c r="A15" s="46" t="s">
        <v>36</v>
      </c>
      <c r="B15" s="34">
        <v>10320</v>
      </c>
      <c r="C15" s="35">
        <v>131104.8</v>
      </c>
      <c r="D15" s="36">
        <v>1034062.52811338</v>
      </c>
      <c r="E15" s="36">
        <v>85924.70708</v>
      </c>
      <c r="F15" s="37">
        <v>24761.13</v>
      </c>
      <c r="G15" s="36">
        <v>348577.18</v>
      </c>
      <c r="H15" s="36"/>
      <c r="I15" s="38">
        <v>0.8563</v>
      </c>
      <c r="J15" s="39">
        <f t="shared" si="0"/>
        <v>0.0787156534314533</v>
      </c>
      <c r="K15" s="40">
        <f t="shared" si="1"/>
        <v>0.0310967517047957</v>
      </c>
      <c r="L15" s="41">
        <f t="shared" si="2"/>
        <v>0.00841368515449608</v>
      </c>
      <c r="M15" s="41">
        <f t="shared" si="3"/>
        <v>0.00803694606351728</v>
      </c>
      <c r="N15" s="41">
        <f t="shared" si="4"/>
        <v>0.00605660825213208</v>
      </c>
      <c r="O15" s="41">
        <f t="shared" si="5"/>
        <v>0</v>
      </c>
      <c r="P15" s="41">
        <f t="shared" si="6"/>
        <v>0.02236354139462</v>
      </c>
      <c r="Q15" s="42">
        <f t="shared" si="7"/>
        <v>0.0219851799273402</v>
      </c>
      <c r="R15" s="48">
        <f t="shared" si="8"/>
        <v>30851.3110218271</v>
      </c>
      <c r="S15" s="44">
        <v>161956.111922476</v>
      </c>
      <c r="T15" s="36">
        <v>144426.7</v>
      </c>
      <c r="U15" s="36">
        <f t="shared" si="9"/>
        <v>17529.411922476</v>
      </c>
      <c r="Y15" s="5"/>
      <c r="AC15" s="5"/>
      <c r="AD15" s="1"/>
      <c r="AE15" s="1"/>
      <c r="AF15" s="45"/>
      <c r="AG15" s="31"/>
    </row>
    <row r="16" s="1" customFormat="1" ht="47" customHeight="1" spans="1:33">
      <c r="A16" s="53" t="s">
        <v>37</v>
      </c>
      <c r="B16" s="54">
        <f>SUM(B6:B15)</f>
        <v>61497</v>
      </c>
      <c r="C16" s="55">
        <f>SUM(C6:C15)</f>
        <v>902028.2</v>
      </c>
      <c r="D16" s="55">
        <f t="shared" ref="D16:Q16" si="10">SUM(D6:D15)</f>
        <v>9975921.64541649</v>
      </c>
      <c r="E16" s="55">
        <f t="shared" si="10"/>
        <v>1021249.3753</v>
      </c>
      <c r="F16" s="56">
        <v>154045.64</v>
      </c>
      <c r="G16" s="57">
        <v>2877659.95</v>
      </c>
      <c r="H16" s="58">
        <f>SUM(H9:H15)</f>
        <v>287703.398317289</v>
      </c>
      <c r="I16" s="59">
        <f t="shared" si="10"/>
        <v>8.4238</v>
      </c>
      <c r="J16" s="60">
        <f t="shared" si="10"/>
        <v>0.716079228749587</v>
      </c>
      <c r="K16" s="61">
        <f t="shared" si="10"/>
        <v>0.3</v>
      </c>
      <c r="L16" s="62">
        <f t="shared" si="10"/>
        <v>0.1</v>
      </c>
      <c r="M16" s="62">
        <f t="shared" si="10"/>
        <v>0.05</v>
      </c>
      <c r="N16" s="62">
        <f t="shared" si="10"/>
        <v>0.05</v>
      </c>
      <c r="O16" s="62">
        <f t="shared" si="10"/>
        <v>0.08</v>
      </c>
      <c r="P16" s="62">
        <f t="shared" si="10"/>
        <v>0.22</v>
      </c>
      <c r="Q16" s="63">
        <f t="shared" si="10"/>
        <v>0.2</v>
      </c>
      <c r="R16" s="64">
        <f>S16-C16</f>
        <v>314961.273</v>
      </c>
      <c r="S16" s="65">
        <v>1216989.473</v>
      </c>
      <c r="T16" s="55">
        <f>SUM(T6:T15)</f>
        <v>850996.3</v>
      </c>
      <c r="U16" s="66">
        <f t="shared" si="9"/>
        <v>365993.173</v>
      </c>
      <c r="AF16" s="45"/>
    </row>
    <row r="17" s="1" customFormat="1" spans="31:31">
      <c r="AE17" s="5"/>
    </row>
  </sheetData>
  <mergeCells count="11">
    <mergeCell ref="A1:C1"/>
    <mergeCell ref="A2:U2"/>
    <mergeCell ref="A3:K3"/>
    <mergeCell ref="R3:U3"/>
    <mergeCell ref="B4:J4"/>
    <mergeCell ref="K4:Q4"/>
    <mergeCell ref="A4:A5"/>
    <mergeCell ref="R4:R5"/>
    <mergeCell ref="S4:S5"/>
    <mergeCell ref="T4:T5"/>
    <mergeCell ref="U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寧死╰(*´︶`*)╯不放</cp:lastModifiedBy>
  <dcterms:created xsi:type="dcterms:W3CDTF">2026-09-09T03:35:46Z</dcterms:created>
  <dcterms:modified xsi:type="dcterms:W3CDTF">2026-09-09T03:36:40Z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BA86249080FC473D9E59FA52C52DACEB_11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